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D:\giova\Documents\APM\TecnomecatroniX\Gestión de la Producción\"/>
    </mc:Choice>
  </mc:AlternateContent>
  <xr:revisionPtr revIDLastSave="0" documentId="13_ncr:1_{F1C46DF4-5933-463C-8ED5-5F1E0EA8796F}" xr6:coauthVersionLast="47" xr6:coauthVersionMax="47" xr10:uidLastSave="{00000000-0000-0000-0000-000000000000}"/>
  <bookViews>
    <workbookView xWindow="-108" yWindow="-108" windowWidth="23256" windowHeight="12576" xr2:uid="{96B1B1B2-BA47-41F7-8568-B593543CF8CC}"/>
  </bookViews>
  <sheets>
    <sheet name="Hoja1" sheetId="1" r:id="rId1"/>
    <sheet name="Hoja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6" i="1" l="1"/>
  <c r="F24" i="1"/>
  <c r="F23" i="1"/>
  <c r="F21" i="1"/>
  <c r="F22" i="1"/>
  <c r="F20" i="1"/>
  <c r="O19" i="1"/>
  <c r="K20" i="1"/>
  <c r="K21" i="1"/>
  <c r="K19" i="1"/>
  <c r="K18" i="1"/>
  <c r="K17" i="1"/>
  <c r="K16" i="1"/>
  <c r="I17" i="1"/>
  <c r="I18" i="1"/>
  <c r="I16" i="1"/>
  <c r="I22" i="1"/>
  <c r="C22" i="1"/>
  <c r="F16" i="1"/>
  <c r="F18" i="1"/>
  <c r="F17" i="1"/>
  <c r="D20" i="1"/>
  <c r="B5" i="1"/>
  <c r="O13" i="1"/>
  <c r="H8" i="1"/>
  <c r="D16" i="1" s="1"/>
  <c r="G22" i="1"/>
  <c r="C8" i="1"/>
  <c r="D8" i="1" s="1"/>
  <c r="C9" i="1"/>
  <c r="D9" i="1" s="1"/>
  <c r="C10" i="1"/>
  <c r="D10" i="1" s="1"/>
  <c r="G14" i="1"/>
  <c r="J10" i="1"/>
  <c r="B3" i="1"/>
  <c r="B2" i="1" s="1"/>
  <c r="E9" i="1" l="1"/>
  <c r="G16" i="1"/>
  <c r="G19" i="1" s="1"/>
  <c r="D22" i="1"/>
  <c r="G18" i="1"/>
  <c r="J9" i="1"/>
  <c r="J8" i="1"/>
  <c r="G17" i="1"/>
  <c r="G21" i="1"/>
  <c r="H9" i="1"/>
  <c r="D17" i="1" s="1"/>
  <c r="D23" i="1" s="1"/>
  <c r="H10" i="1"/>
  <c r="D18" i="1" s="1"/>
  <c r="D24" i="1" s="1"/>
  <c r="F9" i="1"/>
  <c r="E10" i="1"/>
  <c r="F8" i="1"/>
  <c r="E8" i="1"/>
  <c r="F10" i="1"/>
  <c r="G20" i="1" l="1"/>
</calcChain>
</file>

<file path=xl/sharedStrings.xml><?xml version="1.0" encoding="utf-8"?>
<sst xmlns="http://schemas.openxmlformats.org/spreadsheetml/2006/main" count="68" uniqueCount="61">
  <si>
    <t xml:space="preserve">modelos </t>
  </si>
  <si>
    <t>meses</t>
  </si>
  <si>
    <t>prensa SACMI PH5000xxl</t>
  </si>
  <si>
    <t>https://www.sacmi.com/SacmiCorporate/media/ceramics/Catalogues/Serie-IMOLA-Sacmi-(EN-IT-ES).pdf</t>
  </si>
  <si>
    <t>m2/mes</t>
  </si>
  <si>
    <t>m2/dia</t>
  </si>
  <si>
    <t>Formatos</t>
  </si>
  <si>
    <t>60 x 60 cm</t>
  </si>
  <si>
    <t>ton secas</t>
  </si>
  <si>
    <t>MMC 120 2 60.000 5490 3600 3605 3700 6955 16980</t>
  </si>
  <si>
    <t>https://www.sacmi.com/SacmiCorporate/media/ceramics/Catalogues/MMC-Sacmi-(EN-IT-ES).pdf</t>
  </si>
  <si>
    <t>kg</t>
  </si>
  <si>
    <t>Dim (cm2)</t>
  </si>
  <si>
    <t>Dim(m2)</t>
  </si>
  <si>
    <t>m2/h</t>
  </si>
  <si>
    <t># piezas/dia</t>
  </si>
  <si>
    <t># piezas/horas</t>
  </si>
  <si>
    <t>#piezas/h</t>
  </si>
  <si>
    <t>Ref</t>
  </si>
  <si>
    <t>link</t>
  </si>
  <si>
    <t>PH 5000XL</t>
  </si>
  <si>
    <t>molienda</t>
  </si>
  <si>
    <t>Atomizador</t>
  </si>
  <si>
    <t>m3</t>
  </si>
  <si>
    <t>ton/h</t>
  </si>
  <si>
    <t>Prensa</t>
  </si>
  <si>
    <t>ciclos/min</t>
  </si>
  <si>
    <t>ciclos/hora</t>
  </si>
  <si>
    <t>ancho (m)</t>
  </si>
  <si>
    <t>30 x 60 cm</t>
  </si>
  <si>
    <t>Decoradora</t>
  </si>
  <si>
    <t>20-40</t>
  </si>
  <si>
    <t>https://www.sacmi.com/SacmiCorporate/media/ceramics/Catalogues/DHD708_DHD908_DHD1208-Intesa-(ITA_ENG).pdf</t>
  </si>
  <si>
    <t>DHD-D 708</t>
  </si>
  <si>
    <t>molino</t>
  </si>
  <si>
    <t>prensa</t>
  </si>
  <si>
    <t>decorado</t>
  </si>
  <si>
    <t>22.5 x 60 cm</t>
  </si>
  <si>
    <t>tiemp(s) f1</t>
  </si>
  <si>
    <t>tiemp(s) f2</t>
  </si>
  <si>
    <t>tiemp(s) f3</t>
  </si>
  <si>
    <t>tiemp(s) ciclo</t>
  </si>
  <si>
    <t>perdida</t>
  </si>
  <si>
    <t>kg antes horno</t>
  </si>
  <si>
    <t>f1 piz /h</t>
  </si>
  <si>
    <t>f2 piz /h</t>
  </si>
  <si>
    <t>f3 piz /h</t>
  </si>
  <si>
    <t>piz/min</t>
  </si>
  <si>
    <t>piz/h</t>
  </si>
  <si>
    <t>#piezas</t>
  </si>
  <si>
    <t>kg/s</t>
  </si>
  <si>
    <t>pz</t>
  </si>
  <si>
    <t xml:space="preserve">Horno </t>
  </si>
  <si>
    <t>m</t>
  </si>
  <si>
    <t>piz /lado</t>
  </si>
  <si>
    <t>min</t>
  </si>
  <si>
    <t>f1 piz  horno</t>
  </si>
  <si>
    <t>f2 piz  horno</t>
  </si>
  <si>
    <t>f3 piz  horno</t>
  </si>
  <si>
    <t>Epaquetado</t>
  </si>
  <si>
    <t>Paletizado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</si>
</sst>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323232"/>
      <name val="Roboto"/>
    </font>
    <font>
      <sz val="8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2" fillId="0" borderId="0" xfId="0" applyFont="1"/>
    <xf numFmtId="2" fontId="0" fillId="0" borderId="0" xfId="1" applyNumberFormat="1" applyFont="1"/>
    <xf numFmtId="164" fontId="0" fillId="0" borderId="0" xfId="0" applyNumberFormat="1"/>
  </cellXfs>
  <cellStyles count="2">
    <cellStyle name="Normal" xfId="0" builtinId="0"/>
    <cellStyle name="Porcentaje" xfId="1" builtinId="5"/>
  </cellStyles>
  <dxfs count="0"/>
  <tableStyles count="1" defaultTableStyle="TableStyleMedium2" defaultPivotStyle="PivotStyleLight16">
    <tableStyle name="Invisible" pivot="0" table="0" count="0" xr9:uid="{9DED7C0B-799D-44EF-BC47-F6DFEA81DFC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236220</xdr:colOff>
      <xdr:row>23</xdr:row>
      <xdr:rowOff>167640</xdr:rowOff>
    </xdr:from>
    <xdr:to>
      <xdr:col>15</xdr:col>
      <xdr:colOff>507100</xdr:colOff>
      <xdr:row>30</xdr:row>
      <xdr:rowOff>68745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FF093C-5ABF-A239-252A-91A9A309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45980" y="4373880"/>
          <a:ext cx="2648320" cy="1181265"/>
        </a:xfrm>
        <a:prstGeom prst="rect">
          <a:avLst/>
        </a:prstGeom>
      </xdr:spPr>
    </xdr:pic>
    <xdr:clientData/>
  </xdr:twoCellAnchor>
  <xdr:twoCellAnchor editAs="oneCell">
    <xdr:from>
      <xdr:col>5</xdr:col>
      <xdr:colOff>297181</xdr:colOff>
      <xdr:row>28</xdr:row>
      <xdr:rowOff>96180</xdr:rowOff>
    </xdr:from>
    <xdr:to>
      <xdr:col>10</xdr:col>
      <xdr:colOff>441960</xdr:colOff>
      <xdr:row>40</xdr:row>
      <xdr:rowOff>19833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FB7C09-0E1B-B910-AC21-1C179FB4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9581" y="5216820"/>
          <a:ext cx="4107179" cy="2118213"/>
        </a:xfrm>
        <a:prstGeom prst="rect">
          <a:avLst/>
        </a:prstGeom>
      </xdr:spPr>
    </xdr:pic>
    <xdr:clientData/>
  </xdr:twoCellAnchor>
  <xdr:twoCellAnchor editAs="oneCell">
    <xdr:from>
      <xdr:col>10</xdr:col>
      <xdr:colOff>457201</xdr:colOff>
      <xdr:row>31</xdr:row>
      <xdr:rowOff>78153</xdr:rowOff>
    </xdr:from>
    <xdr:to>
      <xdr:col>16</xdr:col>
      <xdr:colOff>754381</xdr:colOff>
      <xdr:row>45</xdr:row>
      <xdr:rowOff>177969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61B827-D8D7-8E27-B0DD-975DC3E5D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82001" y="5747433"/>
          <a:ext cx="5052060" cy="2660136"/>
        </a:xfrm>
        <a:prstGeom prst="rect">
          <a:avLst/>
        </a:prstGeom>
      </xdr:spPr>
    </xdr:pic>
    <xdr:clientData/>
  </xdr:twoCellAnchor>
  <xdr:twoCellAnchor editAs="oneCell">
    <xdr:from>
      <xdr:col>0</xdr:col>
      <xdr:colOff>441960</xdr:colOff>
      <xdr:row>33</xdr:row>
      <xdr:rowOff>175260</xdr:rowOff>
    </xdr:from>
    <xdr:to>
      <xdr:col>4</xdr:col>
      <xdr:colOff>420823</xdr:colOff>
      <xdr:row>42</xdr:row>
      <xdr:rowOff>113175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6144C67-5A94-2FA4-B091-F1F9C9C51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1960" y="6210300"/>
          <a:ext cx="3148783" cy="158383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27</xdr:row>
      <xdr:rowOff>55090</xdr:rowOff>
    </xdr:from>
    <xdr:to>
      <xdr:col>4</xdr:col>
      <xdr:colOff>495301</xdr:colOff>
      <xdr:row>36</xdr:row>
      <xdr:rowOff>136019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EDF74E5-58A5-5041-2747-551F8AE86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1" y="4992850"/>
          <a:ext cx="3474720" cy="1726849"/>
        </a:xfrm>
        <a:prstGeom prst="rect">
          <a:avLst/>
        </a:prstGeom>
      </xdr:spPr>
    </xdr:pic>
    <xdr:clientData/>
  </xdr:twoCellAnchor>
  <xdr:twoCellAnchor editAs="oneCell">
    <xdr:from>
      <xdr:col>5</xdr:col>
      <xdr:colOff>274320</xdr:colOff>
      <xdr:row>33</xdr:row>
      <xdr:rowOff>45720</xdr:rowOff>
    </xdr:from>
    <xdr:to>
      <xdr:col>7</xdr:col>
      <xdr:colOff>590640</xdr:colOff>
      <xdr:row>38</xdr:row>
      <xdr:rowOff>90299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6B7589-EC97-400B-D199-3C29CC5B9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36720" y="6080760"/>
          <a:ext cx="1901280" cy="9589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5CA1A-A595-486E-956A-D00BBE19E0DB}">
  <dimension ref="A2:O24"/>
  <sheetViews>
    <sheetView tabSelected="1" workbookViewId="0">
      <selection activeCell="B17" sqref="B17"/>
    </sheetView>
  </sheetViews>
  <sheetFormatPr baseColWidth="10" defaultRowHeight="14.4" x14ac:dyDescent="0.3"/>
  <sheetData>
    <row r="2" spans="1:15" x14ac:dyDescent="0.3">
      <c r="B2">
        <f>+B3/24</f>
        <v>972.22222222222217</v>
      </c>
      <c r="C2" t="s">
        <v>14</v>
      </c>
    </row>
    <row r="3" spans="1:15" x14ac:dyDescent="0.3">
      <c r="B3">
        <f>+B4/30</f>
        <v>23333.333333333332</v>
      </c>
      <c r="C3" t="s">
        <v>5</v>
      </c>
      <c r="E3">
        <v>60</v>
      </c>
      <c r="F3" t="s">
        <v>0</v>
      </c>
      <c r="H3" t="s">
        <v>2</v>
      </c>
      <c r="I3" t="s">
        <v>3</v>
      </c>
    </row>
    <row r="4" spans="1:15" x14ac:dyDescent="0.3">
      <c r="B4">
        <v>700000</v>
      </c>
      <c r="C4" t="s">
        <v>4</v>
      </c>
      <c r="E4">
        <v>2</v>
      </c>
      <c r="F4" t="s">
        <v>1</v>
      </c>
    </row>
    <row r="5" spans="1:15" x14ac:dyDescent="0.3">
      <c r="B5">
        <f>D13-D13*H6%</f>
        <v>33.119999999999997</v>
      </c>
      <c r="C5" t="s">
        <v>8</v>
      </c>
      <c r="H5" t="s">
        <v>42</v>
      </c>
      <c r="M5" t="s">
        <v>59</v>
      </c>
      <c r="N5" t="s">
        <v>60</v>
      </c>
    </row>
    <row r="6" spans="1:15" x14ac:dyDescent="0.3">
      <c r="H6" s="3">
        <v>8</v>
      </c>
      <c r="M6">
        <v>8</v>
      </c>
      <c r="N6">
        <v>6</v>
      </c>
    </row>
    <row r="7" spans="1:15" x14ac:dyDescent="0.3">
      <c r="B7" t="s">
        <v>6</v>
      </c>
      <c r="C7" t="s">
        <v>12</v>
      </c>
      <c r="D7" t="s">
        <v>13</v>
      </c>
      <c r="E7" t="s">
        <v>15</v>
      </c>
      <c r="F7" t="s">
        <v>16</v>
      </c>
      <c r="H7" t="s">
        <v>43</v>
      </c>
      <c r="I7" t="s">
        <v>11</v>
      </c>
      <c r="J7" t="s">
        <v>17</v>
      </c>
    </row>
    <row r="8" spans="1:15" x14ac:dyDescent="0.3">
      <c r="A8">
        <v>0.6</v>
      </c>
      <c r="B8" t="s">
        <v>7</v>
      </c>
      <c r="C8">
        <f>60*60</f>
        <v>3600</v>
      </c>
      <c r="D8">
        <f>+C8/10000</f>
        <v>0.36</v>
      </c>
      <c r="E8">
        <f>+ROUNDDOWN($B$3/D8,0)</f>
        <v>64814</v>
      </c>
      <c r="F8">
        <f>+ROUNDDOWN($B$2/D8,0)</f>
        <v>2700</v>
      </c>
      <c r="H8">
        <f>I8/(100-$H$6)%</f>
        <v>8.695652173913043</v>
      </c>
      <c r="I8" s="1">
        <v>8</v>
      </c>
      <c r="J8">
        <f>$B$5*1000/I8</f>
        <v>4140</v>
      </c>
    </row>
    <row r="9" spans="1:15" x14ac:dyDescent="0.3">
      <c r="A9">
        <v>0.3</v>
      </c>
      <c r="B9" t="s">
        <v>29</v>
      </c>
      <c r="C9">
        <f>30*60</f>
        <v>1800</v>
      </c>
      <c r="D9">
        <f t="shared" ref="D9:D10" si="0">+C9/10000</f>
        <v>0.18</v>
      </c>
      <c r="E9">
        <f t="shared" ref="E9:E10" si="1">+ROUNDDOWN($B$3/D9,0)</f>
        <v>129629</v>
      </c>
      <c r="F9">
        <f t="shared" ref="F9:F10" si="2">+ROUNDDOWN($B$2/D9,0)</f>
        <v>5401</v>
      </c>
      <c r="H9">
        <f t="shared" ref="H9:H10" si="3">I9/(100-$H$6)%</f>
        <v>5.4347826086956523</v>
      </c>
      <c r="I9" s="4">
        <v>5</v>
      </c>
      <c r="J9">
        <f t="shared" ref="J9:J10" si="4">$B$5*1000/I9</f>
        <v>6624</v>
      </c>
    </row>
    <row r="10" spans="1:15" x14ac:dyDescent="0.3">
      <c r="A10">
        <v>0.22500000000000001</v>
      </c>
      <c r="B10" t="s">
        <v>37</v>
      </c>
      <c r="C10">
        <f>22.5*60</f>
        <v>1350</v>
      </c>
      <c r="D10">
        <f t="shared" si="0"/>
        <v>0.13500000000000001</v>
      </c>
      <c r="E10">
        <f t="shared" si="1"/>
        <v>172839</v>
      </c>
      <c r="F10">
        <f t="shared" si="2"/>
        <v>7201</v>
      </c>
      <c r="H10">
        <f t="shared" si="3"/>
        <v>4.3478260869565215</v>
      </c>
      <c r="I10" s="4">
        <v>4</v>
      </c>
      <c r="J10">
        <f t="shared" si="4"/>
        <v>8280</v>
      </c>
    </row>
    <row r="11" spans="1:15" x14ac:dyDescent="0.3">
      <c r="K11" s="1"/>
      <c r="N11" t="s">
        <v>51</v>
      </c>
    </row>
    <row r="12" spans="1:15" x14ac:dyDescent="0.3">
      <c r="B12" t="s">
        <v>21</v>
      </c>
      <c r="D12" t="s">
        <v>22</v>
      </c>
      <c r="G12" t="s">
        <v>25</v>
      </c>
      <c r="I12" t="s">
        <v>30</v>
      </c>
      <c r="K12" t="s">
        <v>52</v>
      </c>
      <c r="N12">
        <v>17</v>
      </c>
      <c r="O12">
        <v>13</v>
      </c>
    </row>
    <row r="13" spans="1:15" x14ac:dyDescent="0.3">
      <c r="B13">
        <v>120</v>
      </c>
      <c r="C13" t="s">
        <v>23</v>
      </c>
      <c r="D13">
        <v>36</v>
      </c>
      <c r="E13" t="s">
        <v>24</v>
      </c>
      <c r="G13">
        <v>19</v>
      </c>
      <c r="H13" t="s">
        <v>26</v>
      </c>
      <c r="I13" s="2" t="s">
        <v>31</v>
      </c>
      <c r="J13" t="s">
        <v>47</v>
      </c>
      <c r="K13">
        <v>160</v>
      </c>
      <c r="L13" t="s">
        <v>53</v>
      </c>
      <c r="N13">
        <v>1</v>
      </c>
      <c r="O13">
        <f>O12/N12</f>
        <v>0.76470588235294112</v>
      </c>
    </row>
    <row r="14" spans="1:15" x14ac:dyDescent="0.3">
      <c r="G14">
        <f>G13*60</f>
        <v>1140</v>
      </c>
      <c r="H14" t="s">
        <v>27</v>
      </c>
      <c r="I14">
        <v>40</v>
      </c>
      <c r="K14">
        <v>13</v>
      </c>
      <c r="L14" t="s">
        <v>54</v>
      </c>
    </row>
    <row r="15" spans="1:15" x14ac:dyDescent="0.3">
      <c r="F15" t="s">
        <v>49</v>
      </c>
      <c r="G15">
        <v>3.25</v>
      </c>
      <c r="H15" t="s">
        <v>28</v>
      </c>
      <c r="K15">
        <v>55</v>
      </c>
      <c r="L15" t="s">
        <v>55</v>
      </c>
    </row>
    <row r="16" spans="1:15" x14ac:dyDescent="0.3">
      <c r="B16">
        <f>357*D8*24</f>
        <v>3084.4799999999996</v>
      </c>
      <c r="D16">
        <f>+$D$13*1000/H8</f>
        <v>4140</v>
      </c>
      <c r="E16" t="s">
        <v>48</v>
      </c>
      <c r="F16">
        <f>ROUNDDOWN($G$15*100/60,0)</f>
        <v>5</v>
      </c>
      <c r="G16">
        <f>F16*$G$14</f>
        <v>5700</v>
      </c>
      <c r="H16" t="s">
        <v>44</v>
      </c>
      <c r="I16">
        <f>$I$14*60</f>
        <v>2400</v>
      </c>
      <c r="K16">
        <f>$K$14*ROUNDDOWN($K$13/(A8+0.03),0)</f>
        <v>3289</v>
      </c>
      <c r="L16" t="s">
        <v>56</v>
      </c>
    </row>
    <row r="17" spans="2:15" x14ac:dyDescent="0.3">
      <c r="B17">
        <v>100000</v>
      </c>
      <c r="D17">
        <f t="shared" ref="D17:D18" si="5">+$D$13*1000/H9</f>
        <v>6624</v>
      </c>
      <c r="E17" t="s">
        <v>48</v>
      </c>
      <c r="F17">
        <f>ROUNDDOWN($G$15*100/30,0)</f>
        <v>10</v>
      </c>
      <c r="G17">
        <f>F17*$G$14</f>
        <v>11400</v>
      </c>
      <c r="H17" t="s">
        <v>45</v>
      </c>
      <c r="I17">
        <f t="shared" ref="I17:I18" si="6">$I$14*60</f>
        <v>2400</v>
      </c>
      <c r="K17">
        <f>$K$14*ROUNDDOWN($K$13/(A9+0.03),0)</f>
        <v>6292</v>
      </c>
      <c r="L17" t="s">
        <v>57</v>
      </c>
      <c r="N17">
        <v>190</v>
      </c>
      <c r="O17">
        <v>60</v>
      </c>
    </row>
    <row r="18" spans="2:15" x14ac:dyDescent="0.3">
      <c r="D18">
        <f t="shared" si="5"/>
        <v>8280</v>
      </c>
      <c r="E18" t="s">
        <v>48</v>
      </c>
      <c r="F18">
        <f>ROUNDDOWN($G$15*100/22.5,0)</f>
        <v>14</v>
      </c>
      <c r="G18">
        <f>F18*$G$14</f>
        <v>15960</v>
      </c>
      <c r="H18" t="s">
        <v>46</v>
      </c>
      <c r="I18">
        <f t="shared" si="6"/>
        <v>2400</v>
      </c>
      <c r="K18">
        <f>$K$14*ROUNDDOWN($K$13/(A10+0.03),0)</f>
        <v>8151</v>
      </c>
      <c r="L18" t="s">
        <v>58</v>
      </c>
      <c r="N18">
        <v>1</v>
      </c>
      <c r="O18">
        <v>1</v>
      </c>
    </row>
    <row r="19" spans="2:15" x14ac:dyDescent="0.3">
      <c r="G19">
        <f>3600/G16</f>
        <v>0.63157894736842102</v>
      </c>
      <c r="H19" t="s">
        <v>38</v>
      </c>
      <c r="K19">
        <f>60*$K$15/K16</f>
        <v>1.0033444816053512</v>
      </c>
      <c r="O19">
        <f>0.6*13</f>
        <v>7.8</v>
      </c>
    </row>
    <row r="20" spans="2:15" x14ac:dyDescent="0.3">
      <c r="D20">
        <f>D13*1000/3600</f>
        <v>10</v>
      </c>
      <c r="E20" t="s">
        <v>50</v>
      </c>
      <c r="F20">
        <f>100/F16</f>
        <v>20</v>
      </c>
      <c r="G20">
        <f t="shared" ref="G20" si="7">3600/G17</f>
        <v>0.31578947368421051</v>
      </c>
      <c r="H20" t="s">
        <v>39</v>
      </c>
      <c r="K20">
        <f t="shared" ref="K20:K21" si="8">60*$K$15/K17</f>
        <v>0.52447552447552448</v>
      </c>
    </row>
    <row r="21" spans="2:15" x14ac:dyDescent="0.3">
      <c r="F21">
        <f t="shared" ref="F21:F22" si="9">100/F17</f>
        <v>10</v>
      </c>
      <c r="G21">
        <f>3600/G18</f>
        <v>0.22556390977443608</v>
      </c>
      <c r="H21" t="s">
        <v>40</v>
      </c>
      <c r="K21">
        <f t="shared" si="8"/>
        <v>0.40485829959514169</v>
      </c>
    </row>
    <row r="22" spans="2:15" x14ac:dyDescent="0.3">
      <c r="C22">
        <f>D22-D22*10%</f>
        <v>3.9130434782608692</v>
      </c>
      <c r="D22">
        <f>F16*3600/D16</f>
        <v>4.3478260869565215</v>
      </c>
      <c r="E22" t="s">
        <v>38</v>
      </c>
      <c r="F22">
        <f t="shared" si="9"/>
        <v>7.1428571428571432</v>
      </c>
      <c r="G22">
        <f>60/G13</f>
        <v>3.1578947368421053</v>
      </c>
      <c r="H22" t="s">
        <v>41</v>
      </c>
      <c r="I22">
        <f>60/I14</f>
        <v>1.5</v>
      </c>
      <c r="J22" t="s">
        <v>41</v>
      </c>
    </row>
    <row r="23" spans="2:15" x14ac:dyDescent="0.3">
      <c r="D23">
        <f>F17*3600/D17</f>
        <v>5.4347826086956523</v>
      </c>
      <c r="E23" t="s">
        <v>39</v>
      </c>
      <c r="F23">
        <f>7*14</f>
        <v>98</v>
      </c>
    </row>
    <row r="24" spans="2:15" x14ac:dyDescent="0.3">
      <c r="D24">
        <f>F18*3600/D18</f>
        <v>6.0869565217391308</v>
      </c>
      <c r="E24" t="s">
        <v>40</v>
      </c>
      <c r="F24">
        <f>+F23*4</f>
        <v>392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21C9C-5CD3-4759-8D6C-2E1D64C7FAB1}">
  <dimension ref="A1:C4"/>
  <sheetViews>
    <sheetView workbookViewId="0">
      <selection activeCell="A5" sqref="A5"/>
    </sheetView>
  </sheetViews>
  <sheetFormatPr baseColWidth="10" defaultRowHeight="14.4" x14ac:dyDescent="0.3"/>
  <sheetData>
    <row r="1" spans="1:3" x14ac:dyDescent="0.3">
      <c r="B1" t="s">
        <v>18</v>
      </c>
      <c r="C1" t="s">
        <v>19</v>
      </c>
    </row>
    <row r="2" spans="1:3" x14ac:dyDescent="0.3">
      <c r="A2" t="s">
        <v>34</v>
      </c>
      <c r="B2" t="s">
        <v>9</v>
      </c>
      <c r="C2" t="s">
        <v>10</v>
      </c>
    </row>
    <row r="3" spans="1:3" x14ac:dyDescent="0.3">
      <c r="A3" t="s">
        <v>35</v>
      </c>
      <c r="B3" t="s">
        <v>20</v>
      </c>
      <c r="C3" t="s">
        <v>3</v>
      </c>
    </row>
    <row r="4" spans="1:3" x14ac:dyDescent="0.3">
      <c r="A4" t="s">
        <v>36</v>
      </c>
      <c r="B4" t="s">
        <v>33</v>
      </c>
      <c r="C4" t="s">
        <v>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giovanny obregon</dc:creator>
  <cp:lastModifiedBy>giovanny obregon</cp:lastModifiedBy>
  <dcterms:created xsi:type="dcterms:W3CDTF">2024-04-05T00:52:59Z</dcterms:created>
  <dcterms:modified xsi:type="dcterms:W3CDTF">2024-04-16T04:09:08Z</dcterms:modified>
</cp:coreProperties>
</file>